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0485" activeTab="0"/>
  </bookViews>
  <sheets>
    <sheet name="Cost Model" sheetId="1" r:id="rId1"/>
    <sheet name="Salaries &amp; Benefit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<sst xmlns="http://schemas.openxmlformats.org/spreadsheetml/2006/main" count="139" uniqueCount="106">
  <si>
    <t>Tax Redemption</t>
  </si>
  <si>
    <t>Tax Extension</t>
  </si>
  <si>
    <t>Seg/Merges</t>
  </si>
  <si>
    <t xml:space="preserve">Jim </t>
  </si>
  <si>
    <t>Glogovsky</t>
  </si>
  <si>
    <t xml:space="preserve">Kipp </t>
  </si>
  <si>
    <t>Sharon</t>
  </si>
  <si>
    <t>Donna</t>
  </si>
  <si>
    <t>Wilson</t>
  </si>
  <si>
    <t>Corn</t>
  </si>
  <si>
    <t>Brown</t>
  </si>
  <si>
    <t>Totals:</t>
  </si>
  <si>
    <t xml:space="preserve">Miscellaneous </t>
  </si>
  <si>
    <t>Identifying the Parcel Identification Number(s) (PIN#) being certified</t>
  </si>
  <si>
    <t>Signing and Sealing a Plat (Certification)</t>
  </si>
  <si>
    <t>Identifying which Plat book and page the PIN#(s) are in</t>
  </si>
  <si>
    <t>Looking up the taxes due for each PIN#</t>
  </si>
  <si>
    <t>Ensuring that each PIN# has at least 4 years of taxes, if not, look up each Parent PIN#</t>
  </si>
  <si>
    <t>Sign and Seal each copy</t>
  </si>
  <si>
    <t>Process the transaction in the cash register</t>
  </si>
  <si>
    <t>Verifying the verbiage in the Certification paragraph is per the statute</t>
  </si>
  <si>
    <t xml:space="preserve">    Plat Certification</t>
  </si>
  <si>
    <t xml:space="preserve">                     Fee Study Salary Apportionment</t>
  </si>
  <si>
    <t xml:space="preserve">   Fee Study Plat Tasks:</t>
  </si>
  <si>
    <t>Certifications</t>
  </si>
  <si>
    <t xml:space="preserve">Number of </t>
  </si>
  <si>
    <t>Total</t>
  </si>
  <si>
    <t>8 x 11</t>
  </si>
  <si>
    <t>As of May 1st</t>
  </si>
  <si>
    <t>Total Revenue</t>
  </si>
  <si>
    <t>Tax Extension Actual</t>
  </si>
  <si>
    <t>Position #10473 (Exec.)</t>
  </si>
  <si>
    <t>Position #10474 (Snr. Exec.)</t>
  </si>
  <si>
    <t>Position #10475 (GIS Tech)</t>
  </si>
  <si>
    <t>Benefits</t>
  </si>
  <si>
    <t>Total Personnel</t>
  </si>
  <si>
    <t xml:space="preserve">Ascend Software </t>
  </si>
  <si>
    <t xml:space="preserve">New Era Software </t>
  </si>
  <si>
    <t>Number of Tax Certifications</t>
  </si>
  <si>
    <t>Projected Number of Tax Certifications</t>
  </si>
  <si>
    <t>Cost per Certification</t>
  </si>
  <si>
    <t>Average Cost Per Certification</t>
  </si>
  <si>
    <t xml:space="preserve"> </t>
  </si>
  <si>
    <t>County</t>
  </si>
  <si>
    <t>Fee</t>
  </si>
  <si>
    <t>Since</t>
  </si>
  <si>
    <t>Contact</t>
  </si>
  <si>
    <t>Telephone #</t>
  </si>
  <si>
    <t>Boone</t>
  </si>
  <si>
    <t>Pam McCullif</t>
  </si>
  <si>
    <t>815-544-3103</t>
  </si>
  <si>
    <t>Cook</t>
  </si>
  <si>
    <t>DeKalb</t>
  </si>
  <si>
    <t>Sheila Larson</t>
  </si>
  <si>
    <t>815-895-7152</t>
  </si>
  <si>
    <t>DuPage</t>
  </si>
  <si>
    <t>Paul Hinds</t>
  </si>
  <si>
    <t>630-407-5571</t>
  </si>
  <si>
    <t>Diane Hollman</t>
  </si>
  <si>
    <t>630-232-5965</t>
  </si>
  <si>
    <t>Kendall</t>
  </si>
  <si>
    <t>Renetta Mickelson</t>
  </si>
  <si>
    <t>630-553-4104</t>
  </si>
  <si>
    <t>Kathy Schultz</t>
  </si>
  <si>
    <t>815-334-4242</t>
  </si>
  <si>
    <t>Will</t>
  </si>
  <si>
    <t>Tim Reading</t>
  </si>
  <si>
    <t>815-740-4628</t>
  </si>
  <si>
    <t>Winnebago</t>
  </si>
  <si>
    <t>Sarah Connell</t>
  </si>
  <si>
    <t>815-319-4253</t>
  </si>
  <si>
    <t>Madison</t>
  </si>
  <si>
    <t>Mark Van Nida</t>
  </si>
  <si>
    <t>High</t>
  </si>
  <si>
    <t>Low</t>
  </si>
  <si>
    <t>LAKE COUNTY</t>
  </si>
  <si>
    <t>TOTAL SALARIES FOR TAX EXENTENSION MAGNAGEMENT CENTER</t>
  </si>
  <si>
    <t>Position Number</t>
  </si>
  <si>
    <t>Position Title</t>
  </si>
  <si>
    <t>Executive (Extension)</t>
  </si>
  <si>
    <t>Senior Executive (Extension)</t>
  </si>
  <si>
    <t>GIS Tech (Extension)</t>
  </si>
  <si>
    <t>IMRF=8.52  FICA= 7.65 HLD=16    Total = 32</t>
  </si>
  <si>
    <t>Mean</t>
  </si>
  <si>
    <t>-</t>
  </si>
  <si>
    <t>Lake County Below Mean</t>
  </si>
  <si>
    <t>(1) Kane</t>
  </si>
  <si>
    <t>(2) McHenry</t>
  </si>
  <si>
    <t>(1) $2 minimum plus $0.10 per lot.</t>
  </si>
  <si>
    <t xml:space="preserve">(2) $10 for the first 20 Lots;  $0.50 for each additional lot. </t>
  </si>
  <si>
    <t>3yr Avg</t>
  </si>
  <si>
    <t>As of May 1</t>
  </si>
  <si>
    <t xml:space="preserve">5 mos </t>
  </si>
  <si>
    <t>2009 Projected</t>
  </si>
  <si>
    <t>and then verify no taxes owing against the Parent PIN#</t>
  </si>
  <si>
    <t>Average Salary Cost</t>
  </si>
  <si>
    <t xml:space="preserve">Total Wages &amp; Benefits </t>
  </si>
  <si>
    <t>Total Expenditures per Certification</t>
  </si>
  <si>
    <t xml:space="preserve"> Cost per Certification</t>
  </si>
  <si>
    <r>
      <t xml:space="preserve">Personnel Costs                                   </t>
    </r>
    <r>
      <rPr>
        <i/>
        <sz val="10"/>
        <rFont val="Arial"/>
        <family val="2"/>
      </rPr>
      <t xml:space="preserve">*Based on 10 min per certification and 32% for benefits.        </t>
    </r>
    <r>
      <rPr>
        <b/>
        <i/>
        <sz val="10"/>
        <rFont val="Arial"/>
        <family val="2"/>
      </rPr>
      <t xml:space="preserve">     </t>
    </r>
  </si>
  <si>
    <t xml:space="preserve">Plat Certification Cost Model </t>
  </si>
  <si>
    <r>
      <t xml:space="preserve">Operational Costs                                </t>
    </r>
    <r>
      <rPr>
        <i/>
        <sz val="10"/>
        <rFont val="Arial"/>
        <family val="2"/>
      </rPr>
      <t xml:space="preserve">  *Based on 10 min per certification</t>
    </r>
  </si>
  <si>
    <t>Number of  Plat Certifications</t>
  </si>
  <si>
    <r>
      <t xml:space="preserve">Revenue                                                </t>
    </r>
    <r>
      <rPr>
        <i/>
        <sz val="10"/>
        <rFont val="Arial"/>
        <family val="2"/>
      </rPr>
      <t>Based on $1 fee.</t>
    </r>
  </si>
  <si>
    <t>Total Software Costs</t>
  </si>
  <si>
    <t>Total Salary Costs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</si>
</sst>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0" fontId="2" fillId="0" borderId="11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0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0" fontId="0" fillId="0" borderId="13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6" fontId="0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6" fontId="0" fillId="0" borderId="14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165" fontId="0" fillId="0" borderId="14" xfId="0" applyNumberFormat="1" applyFont="1" applyBorder="1" applyAlignment="1">
      <alignment horizontal="left"/>
    </xf>
    <xf numFmtId="166" fontId="0" fillId="0" borderId="14" xfId="0" applyNumberFormat="1" applyFont="1" applyFill="1" applyBorder="1" applyAlignment="1">
      <alignment horizontal="center"/>
    </xf>
    <xf numFmtId="6" fontId="0" fillId="0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66" fontId="0" fillId="0" borderId="1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0" fillId="24" borderId="14" xfId="0" applyFill="1" applyBorder="1" applyAlignment="1">
      <alignment vertical="center" wrapText="1"/>
    </xf>
    <xf numFmtId="0" fontId="2" fillId="24" borderId="1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3" fontId="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0" fillId="24" borderId="14" xfId="0" applyFill="1" applyBorder="1" applyAlignment="1">
      <alignment wrapText="1"/>
    </xf>
    <xf numFmtId="0" fontId="2" fillId="24" borderId="14" xfId="0" applyFont="1" applyFill="1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24" borderId="15" xfId="0" applyFill="1" applyBorder="1" applyAlignment="1">
      <alignment vertical="center" wrapText="1"/>
    </xf>
    <xf numFmtId="0" fontId="2" fillId="24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Border="1" applyAlignment="1">
      <alignment horizontal="left"/>
    </xf>
    <xf numFmtId="0" fontId="0" fillId="0" borderId="17" xfId="0" applyBorder="1" applyAlignment="1">
      <alignment/>
    </xf>
    <xf numFmtId="3" fontId="0" fillId="0" borderId="15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 vertical="center" wrapText="1"/>
    </xf>
    <xf numFmtId="168" fontId="0" fillId="0" borderId="14" xfId="42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3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1" fillId="24" borderId="14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11" fillId="24" borderId="15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2" fontId="0" fillId="0" borderId="17" xfId="0" applyNumberFormat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11" fillId="24" borderId="19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wrapText="1"/>
    </xf>
    <xf numFmtId="9" fontId="0" fillId="0" borderId="14" xfId="0" applyNumberFormat="1" applyBorder="1" applyAlignment="1">
      <alignment/>
    </xf>
    <xf numFmtId="168" fontId="0" fillId="0" borderId="15" xfId="42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168" fontId="0" fillId="0" borderId="15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8" fontId="0" fillId="0" borderId="11" xfId="0" applyNumberFormat="1" applyBorder="1" applyAlignment="1">
      <alignment horizontal="center" vertical="center" wrapText="1"/>
    </xf>
    <xf numFmtId="38" fontId="0" fillId="0" borderId="23" xfId="0" applyNumberFormat="1" applyBorder="1" applyAlignment="1">
      <alignment horizontal="center" vertical="center" wrapText="1"/>
    </xf>
    <xf numFmtId="38" fontId="0" fillId="0" borderId="21" xfId="0" applyNumberFormat="1" applyBorder="1" applyAlignment="1">
      <alignment horizontal="center" vertical="center" wrapText="1"/>
    </xf>
    <xf numFmtId="38" fontId="0" fillId="0" borderId="13" xfId="0" applyNumberFormat="1" applyBorder="1" applyAlignment="1">
      <alignment horizontal="center" vertical="center" wrapText="1"/>
    </xf>
    <xf numFmtId="38" fontId="0" fillId="0" borderId="10" xfId="0" applyNumberFormat="1" applyBorder="1" applyAlignment="1">
      <alignment horizontal="center" vertical="center" wrapText="1"/>
    </xf>
    <xf numFmtId="38" fontId="0" fillId="0" borderId="20" xfId="0" applyNumberFormat="1" applyBorder="1" applyAlignment="1">
      <alignment horizontal="center" vertical="center" wrapText="1"/>
    </xf>
    <xf numFmtId="38" fontId="2" fillId="0" borderId="19" xfId="0" applyNumberFormat="1" applyFont="1" applyBorder="1" applyAlignment="1">
      <alignment horizontal="center" vertical="center" wrapText="1"/>
    </xf>
    <xf numFmtId="38" fontId="2" fillId="0" borderId="22" xfId="0" applyNumberFormat="1" applyFont="1" applyBorder="1" applyAlignment="1">
      <alignment horizontal="center" vertical="center" wrapText="1"/>
    </xf>
    <xf numFmtId="38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1" width="28.421875" style="2" customWidth="1"/>
    <col min="2" max="2" width="4.421875" style="2" customWidth="1"/>
    <col min="3" max="3" width="9.8515625" style="2" bestFit="1" customWidth="1"/>
    <col min="4" max="4" width="6.8515625" style="2" bestFit="1" customWidth="1"/>
    <col min="5" max="5" width="8.57421875" style="2" customWidth="1"/>
    <col min="6" max="6" width="12.28125" style="2" bestFit="1" customWidth="1"/>
    <col min="7" max="7" width="0.5625" style="2" customWidth="1"/>
    <col min="8" max="8" width="9.8515625" style="2" bestFit="1" customWidth="1"/>
    <col min="9" max="9" width="6.8515625" style="2" bestFit="1" customWidth="1"/>
    <col min="10" max="10" width="8.57421875" style="2" customWidth="1"/>
    <col min="11" max="11" width="12.28125" style="2" bestFit="1" customWidth="1"/>
    <col min="12" max="12" width="0.5625" style="2" customWidth="1"/>
    <col min="13" max="13" width="9.8515625" style="2" bestFit="1" customWidth="1"/>
    <col min="14" max="14" width="6.8515625" style="2" bestFit="1" customWidth="1"/>
    <col min="15" max="15" width="8.57421875" style="2" bestFit="1" customWidth="1"/>
    <col min="16" max="16" width="12.00390625" style="2" bestFit="1" customWidth="1"/>
    <col min="17" max="17" width="0.42578125" style="2" customWidth="1"/>
    <col min="18" max="18" width="9.8515625" style="2" bestFit="1" customWidth="1"/>
    <col min="19" max="19" width="7.7109375" style="2" bestFit="1" customWidth="1"/>
    <col min="20" max="20" width="8.57421875" style="2" bestFit="1" customWidth="1"/>
    <col min="21" max="21" width="12.00390625" style="2" customWidth="1"/>
    <col min="22" max="16384" width="9.140625" style="2" customWidth="1"/>
  </cols>
  <sheetData>
    <row r="1" spans="1:21" ht="45" customHeight="1">
      <c r="A1" s="115" t="s">
        <v>100</v>
      </c>
      <c r="B1" s="115"/>
      <c r="C1" s="151">
        <v>2006</v>
      </c>
      <c r="D1" s="152"/>
      <c r="E1" s="152"/>
      <c r="F1" s="153"/>
      <c r="G1" s="78"/>
      <c r="H1" s="151">
        <v>2007</v>
      </c>
      <c r="I1" s="152"/>
      <c r="J1" s="152"/>
      <c r="K1" s="153"/>
      <c r="L1" s="79"/>
      <c r="M1" s="151">
        <v>2008</v>
      </c>
      <c r="N1" s="152"/>
      <c r="O1" s="152"/>
      <c r="P1" s="153"/>
      <c r="Q1" s="79"/>
      <c r="R1" s="151">
        <v>2009</v>
      </c>
      <c r="S1" s="152"/>
      <c r="T1" s="152"/>
      <c r="U1" s="153"/>
    </row>
    <row r="2" spans="1:22" ht="43.5" customHeight="1">
      <c r="A2" s="106" t="s">
        <v>99</v>
      </c>
      <c r="B2" s="106"/>
      <c r="C2" s="72" t="s">
        <v>30</v>
      </c>
      <c r="D2" s="72" t="s">
        <v>105</v>
      </c>
      <c r="E2" s="39" t="s">
        <v>95</v>
      </c>
      <c r="F2" s="39" t="s">
        <v>96</v>
      </c>
      <c r="G2" s="83"/>
      <c r="H2" s="72" t="s">
        <v>30</v>
      </c>
      <c r="I2" s="72" t="s">
        <v>105</v>
      </c>
      <c r="J2" s="39" t="s">
        <v>95</v>
      </c>
      <c r="K2" s="39" t="s">
        <v>96</v>
      </c>
      <c r="L2" s="84"/>
      <c r="M2" s="72" t="s">
        <v>30</v>
      </c>
      <c r="N2" s="72" t="s">
        <v>105</v>
      </c>
      <c r="O2" s="39" t="s">
        <v>95</v>
      </c>
      <c r="P2" s="39" t="s">
        <v>96</v>
      </c>
      <c r="Q2" s="87"/>
      <c r="R2" s="72" t="s">
        <v>30</v>
      </c>
      <c r="S2" s="72" t="s">
        <v>105</v>
      </c>
      <c r="T2" s="39" t="s">
        <v>95</v>
      </c>
      <c r="U2" s="39" t="s">
        <v>96</v>
      </c>
      <c r="V2" s="71" t="s">
        <v>42</v>
      </c>
    </row>
    <row r="3" spans="1:21" ht="12.75">
      <c r="A3" s="74" t="s">
        <v>31</v>
      </c>
      <c r="B3" s="126">
        <v>0.2</v>
      </c>
      <c r="C3" s="75">
        <f>'Salaries &amp; Benefits'!E30</f>
        <v>54136</v>
      </c>
      <c r="D3" s="114">
        <f>C3*B3</f>
        <v>10827.2</v>
      </c>
      <c r="E3" s="154">
        <f>D3+D4+D5</f>
        <v>48125.100000000006</v>
      </c>
      <c r="F3" s="120">
        <f>(E3/2080)/60*10*1.32</f>
        <v>5.090154807692309</v>
      </c>
      <c r="G3" s="93"/>
      <c r="H3" s="75">
        <f>'Salaries &amp; Benefits'!F30</f>
        <v>50020</v>
      </c>
      <c r="I3" s="114">
        <f>H3*B3</f>
        <v>10004</v>
      </c>
      <c r="J3" s="154">
        <f>I3+I4+I5</f>
        <v>48324.899999999994</v>
      </c>
      <c r="K3" s="148">
        <f>(J3/2080)/60*10*1.32</f>
        <v>5.1112874999999995</v>
      </c>
      <c r="L3" s="94"/>
      <c r="M3" s="75">
        <v>58241</v>
      </c>
      <c r="N3" s="114">
        <f>M3*B3</f>
        <v>11648.2</v>
      </c>
      <c r="O3" s="154">
        <f>N3+N4+N5</f>
        <v>50891.7</v>
      </c>
      <c r="P3" s="148">
        <f>(O3/2080)/60*10*1.32</f>
        <v>5.382775961538462</v>
      </c>
      <c r="Q3" s="95"/>
      <c r="R3" s="96">
        <v>62695</v>
      </c>
      <c r="S3" s="127">
        <f>R3*B3</f>
        <v>12539</v>
      </c>
      <c r="T3" s="157">
        <f>S3+S4+S5</f>
        <v>50074.6</v>
      </c>
      <c r="U3" s="134">
        <f>(T3/2080)/60*10*1.32</f>
        <v>5.296351923076922</v>
      </c>
    </row>
    <row r="4" spans="1:22" ht="12.75">
      <c r="A4" s="74" t="s">
        <v>32</v>
      </c>
      <c r="B4" s="126">
        <v>0.1</v>
      </c>
      <c r="C4" s="75">
        <f>'Salaries &amp; Benefits'!E31</f>
        <v>80351</v>
      </c>
      <c r="D4" s="114">
        <f>C4*B4</f>
        <v>8035.1</v>
      </c>
      <c r="E4" s="155"/>
      <c r="F4" s="136"/>
      <c r="G4" s="93"/>
      <c r="H4" s="75">
        <f>'Salaries &amp; Benefits'!F31</f>
        <v>82916</v>
      </c>
      <c r="I4" s="114">
        <f>H4*B4</f>
        <v>8291.6</v>
      </c>
      <c r="J4" s="155"/>
      <c r="K4" s="149"/>
      <c r="L4" s="94"/>
      <c r="M4" s="75">
        <v>84351</v>
      </c>
      <c r="N4" s="114">
        <f>M4*B4</f>
        <v>8435.1</v>
      </c>
      <c r="O4" s="155"/>
      <c r="P4" s="149"/>
      <c r="Q4" s="95"/>
      <c r="R4" s="96">
        <v>61000</v>
      </c>
      <c r="S4" s="127">
        <f>R4*B4</f>
        <v>6100</v>
      </c>
      <c r="T4" s="158"/>
      <c r="U4" s="135"/>
      <c r="V4" s="71" t="s">
        <v>42</v>
      </c>
    </row>
    <row r="5" spans="1:21" ht="12.75">
      <c r="A5" s="74" t="s">
        <v>33</v>
      </c>
      <c r="B5" s="126">
        <v>0.7</v>
      </c>
      <c r="C5" s="75">
        <f>'Salaries &amp; Benefits'!E32</f>
        <v>41804</v>
      </c>
      <c r="D5" s="114">
        <f>C5*B5</f>
        <v>29262.8</v>
      </c>
      <c r="E5" s="156"/>
      <c r="F5" s="137"/>
      <c r="G5" s="97"/>
      <c r="H5" s="75">
        <f>'Salaries &amp; Benefits'!F32</f>
        <v>42899</v>
      </c>
      <c r="I5" s="114">
        <f>H5*B5</f>
        <v>30029.3</v>
      </c>
      <c r="J5" s="156"/>
      <c r="K5" s="150"/>
      <c r="L5" s="98"/>
      <c r="M5" s="75">
        <v>44012</v>
      </c>
      <c r="N5" s="114">
        <f>M5*B5</f>
        <v>30808.399999999998</v>
      </c>
      <c r="O5" s="156"/>
      <c r="P5" s="150"/>
      <c r="Q5" s="99"/>
      <c r="R5" s="96">
        <v>44908</v>
      </c>
      <c r="S5" s="127">
        <f>R5*B5</f>
        <v>31435.6</v>
      </c>
      <c r="T5" s="159"/>
      <c r="U5" s="119"/>
    </row>
    <row r="6" spans="1:21" ht="45" customHeight="1">
      <c r="A6" s="106" t="s">
        <v>101</v>
      </c>
      <c r="B6" s="106"/>
      <c r="C6" s="72" t="s">
        <v>30</v>
      </c>
      <c r="D6" s="128" t="s">
        <v>104</v>
      </c>
      <c r="E6" s="129"/>
      <c r="F6" s="39" t="s">
        <v>98</v>
      </c>
      <c r="G6" s="39"/>
      <c r="H6" s="72" t="s">
        <v>30</v>
      </c>
      <c r="I6" s="128" t="s">
        <v>104</v>
      </c>
      <c r="J6" s="129"/>
      <c r="K6" s="39" t="s">
        <v>40</v>
      </c>
      <c r="L6" s="104"/>
      <c r="M6" s="72" t="s">
        <v>30</v>
      </c>
      <c r="N6" s="128" t="s">
        <v>104</v>
      </c>
      <c r="O6" s="129"/>
      <c r="P6" s="39" t="s">
        <v>40</v>
      </c>
      <c r="Q6" s="105"/>
      <c r="R6" s="72" t="s">
        <v>30</v>
      </c>
      <c r="S6" s="128" t="s">
        <v>104</v>
      </c>
      <c r="T6" s="129"/>
      <c r="U6" s="39" t="s">
        <v>40</v>
      </c>
    </row>
    <row r="7" spans="1:21" ht="12.75">
      <c r="A7" s="76" t="s">
        <v>36</v>
      </c>
      <c r="B7" s="76"/>
      <c r="C7" s="100">
        <v>4826</v>
      </c>
      <c r="D7" s="163">
        <f>(C7+C8)</f>
        <v>6959</v>
      </c>
      <c r="E7" s="164"/>
      <c r="F7" s="138">
        <f>(D7/2080)/60*10</f>
        <v>0.5576121794871794</v>
      </c>
      <c r="G7" s="108"/>
      <c r="H7" s="80">
        <v>5116</v>
      </c>
      <c r="I7" s="130">
        <f>(H7+H8)</f>
        <v>7377</v>
      </c>
      <c r="J7" s="131"/>
      <c r="K7" s="140">
        <f>(I7/2080)/60*10</f>
        <v>0.5911057692307693</v>
      </c>
      <c r="L7" s="102"/>
      <c r="M7" s="80">
        <v>5474</v>
      </c>
      <c r="N7" s="130">
        <f>(M7+M8)</f>
        <v>7893</v>
      </c>
      <c r="O7" s="131"/>
      <c r="P7" s="134">
        <f>(N7/2080)/60*10</f>
        <v>0.6324519230769231</v>
      </c>
      <c r="Q7" s="103"/>
      <c r="R7" s="80">
        <v>5857</v>
      </c>
      <c r="S7" s="130">
        <f>(R7+R8)</f>
        <v>8397</v>
      </c>
      <c r="T7" s="131"/>
      <c r="U7" s="134">
        <f>(S7/2080)/60*10</f>
        <v>0.6728365384615386</v>
      </c>
    </row>
    <row r="8" spans="1:21" ht="12.75">
      <c r="A8" s="76" t="s">
        <v>37</v>
      </c>
      <c r="B8" s="76"/>
      <c r="C8" s="100">
        <v>2133</v>
      </c>
      <c r="D8" s="165"/>
      <c r="E8" s="166"/>
      <c r="F8" s="139"/>
      <c r="G8" s="109"/>
      <c r="H8" s="107">
        <v>2261</v>
      </c>
      <c r="I8" s="132"/>
      <c r="J8" s="133"/>
      <c r="K8" s="141"/>
      <c r="L8" s="102"/>
      <c r="M8" s="80">
        <v>2419</v>
      </c>
      <c r="N8" s="132"/>
      <c r="O8" s="133"/>
      <c r="P8" s="119"/>
      <c r="Q8" s="103"/>
      <c r="R8" s="80">
        <v>2540</v>
      </c>
      <c r="S8" s="132"/>
      <c r="T8" s="133"/>
      <c r="U8" s="119"/>
    </row>
    <row r="9" spans="1:21" ht="25.5">
      <c r="A9" s="73" t="s">
        <v>97</v>
      </c>
      <c r="B9" s="121"/>
      <c r="C9" s="142">
        <f>F3+F7+F8</f>
        <v>5.647766987179488</v>
      </c>
      <c r="D9" s="143"/>
      <c r="E9" s="143"/>
      <c r="F9" s="144"/>
      <c r="G9" s="101"/>
      <c r="H9" s="145">
        <f>K3+K7+K8</f>
        <v>5.702393269230769</v>
      </c>
      <c r="I9" s="146"/>
      <c r="J9" s="146"/>
      <c r="K9" s="147"/>
      <c r="L9" s="88"/>
      <c r="M9" s="145">
        <f>P3+P7+P8</f>
        <v>6.015227884615385</v>
      </c>
      <c r="N9" s="146"/>
      <c r="O9" s="146"/>
      <c r="P9" s="147"/>
      <c r="Q9" s="88"/>
      <c r="R9" s="145">
        <f>U3+U7+U8</f>
        <v>5.969188461538461</v>
      </c>
      <c r="S9" s="146"/>
      <c r="T9" s="146"/>
      <c r="U9" s="147"/>
    </row>
    <row r="10" spans="1:21" ht="16.5" customHeight="1">
      <c r="A10" s="77" t="s">
        <v>41</v>
      </c>
      <c r="B10" s="122"/>
      <c r="C10" s="176">
        <f>(C9+H9+M9+R9)/4</f>
        <v>5.8336441506410255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8"/>
    </row>
    <row r="11" spans="1:21" ht="12" customHeight="1">
      <c r="A11" s="113"/>
      <c r="B11" s="112"/>
      <c r="G11" s="111"/>
      <c r="H11" s="111"/>
      <c r="L11" s="111"/>
      <c r="M11" s="111"/>
      <c r="Q11" s="112"/>
      <c r="R11" s="111"/>
      <c r="U11" s="118"/>
    </row>
    <row r="12" spans="1:21" ht="41.25" customHeight="1">
      <c r="A12" s="110" t="s">
        <v>103</v>
      </c>
      <c r="B12" s="123"/>
      <c r="C12" s="160" t="s">
        <v>38</v>
      </c>
      <c r="D12" s="161"/>
      <c r="E12" s="161"/>
      <c r="F12" s="162"/>
      <c r="G12" s="69"/>
      <c r="H12" s="160" t="s">
        <v>38</v>
      </c>
      <c r="I12" s="161"/>
      <c r="J12" s="161"/>
      <c r="K12" s="162"/>
      <c r="L12" s="70"/>
      <c r="M12" s="160" t="s">
        <v>38</v>
      </c>
      <c r="N12" s="161"/>
      <c r="O12" s="161"/>
      <c r="P12" s="162"/>
      <c r="Q12" s="82"/>
      <c r="R12" s="160" t="s">
        <v>39</v>
      </c>
      <c r="S12" s="161"/>
      <c r="T12" s="161"/>
      <c r="U12" s="162"/>
    </row>
    <row r="13" spans="1:21" ht="12.75">
      <c r="A13" s="117" t="s">
        <v>102</v>
      </c>
      <c r="B13" s="124"/>
      <c r="C13" s="167">
        <v>159</v>
      </c>
      <c r="D13" s="168"/>
      <c r="E13" s="168"/>
      <c r="F13" s="169"/>
      <c r="G13" s="81"/>
      <c r="H13" s="179">
        <v>154</v>
      </c>
      <c r="I13" s="180"/>
      <c r="J13" s="180"/>
      <c r="K13" s="181"/>
      <c r="L13" s="91"/>
      <c r="M13" s="179">
        <v>93</v>
      </c>
      <c r="N13" s="180"/>
      <c r="O13" s="180"/>
      <c r="P13" s="181"/>
      <c r="Q13" s="92"/>
      <c r="R13" s="179">
        <v>80</v>
      </c>
      <c r="S13" s="180"/>
      <c r="T13" s="180"/>
      <c r="U13" s="181"/>
    </row>
    <row r="14" spans="1:21" ht="14.25" customHeight="1">
      <c r="A14" s="116"/>
      <c r="B14" s="125"/>
      <c r="C14" s="170"/>
      <c r="D14" s="171"/>
      <c r="E14" s="171"/>
      <c r="F14" s="172"/>
      <c r="G14" s="90"/>
      <c r="H14" s="182"/>
      <c r="I14" s="183"/>
      <c r="J14" s="183"/>
      <c r="K14" s="184"/>
      <c r="L14" s="85"/>
      <c r="M14" s="182"/>
      <c r="N14" s="183"/>
      <c r="O14" s="183"/>
      <c r="P14" s="184"/>
      <c r="Q14" s="85"/>
      <c r="R14" s="182"/>
      <c r="S14" s="183"/>
      <c r="T14" s="183"/>
      <c r="U14" s="184"/>
    </row>
    <row r="15" spans="1:21" ht="15" customHeight="1">
      <c r="A15" s="73" t="s">
        <v>29</v>
      </c>
      <c r="B15" s="121"/>
      <c r="C15" s="173">
        <f>C13</f>
        <v>159</v>
      </c>
      <c r="D15" s="174"/>
      <c r="E15" s="174"/>
      <c r="F15" s="175"/>
      <c r="G15" s="89"/>
      <c r="H15" s="185">
        <f>H13</f>
        <v>154</v>
      </c>
      <c r="I15" s="186"/>
      <c r="J15" s="186"/>
      <c r="K15" s="187"/>
      <c r="L15" s="86"/>
      <c r="M15" s="185">
        <f>M13</f>
        <v>93</v>
      </c>
      <c r="N15" s="186"/>
      <c r="O15" s="186"/>
      <c r="P15" s="187"/>
      <c r="Q15" s="86"/>
      <c r="R15" s="185">
        <f>R13</f>
        <v>80</v>
      </c>
      <c r="S15" s="186"/>
      <c r="T15" s="186"/>
      <c r="U15" s="187"/>
    </row>
    <row r="16" spans="6:14" ht="12.75">
      <c r="F16" s="71" t="s">
        <v>42</v>
      </c>
      <c r="M16"/>
      <c r="N16"/>
    </row>
    <row r="17" ht="12.75">
      <c r="F17" s="71" t="s">
        <v>42</v>
      </c>
    </row>
    <row r="19" ht="12.75">
      <c r="T19" s="71" t="s">
        <v>42</v>
      </c>
    </row>
    <row r="21" ht="12.75">
      <c r="M21" s="71" t="s">
        <v>42</v>
      </c>
    </row>
  </sheetData>
  <sheetProtection/>
  <mergeCells count="41">
    <mergeCell ref="C13:F14"/>
    <mergeCell ref="C15:F15"/>
    <mergeCell ref="C10:U10"/>
    <mergeCell ref="R13:U14"/>
    <mergeCell ref="R15:U15"/>
    <mergeCell ref="M13:P14"/>
    <mergeCell ref="M15:P15"/>
    <mergeCell ref="H13:K14"/>
    <mergeCell ref="H15:K15"/>
    <mergeCell ref="R12:U12"/>
    <mergeCell ref="M12:P12"/>
    <mergeCell ref="H12:K12"/>
    <mergeCell ref="C12:F12"/>
    <mergeCell ref="C1:F1"/>
    <mergeCell ref="H1:K1"/>
    <mergeCell ref="M1:P1"/>
    <mergeCell ref="P3:P5"/>
    <mergeCell ref="D6:E6"/>
    <mergeCell ref="D7:E8"/>
    <mergeCell ref="R1:U1"/>
    <mergeCell ref="E3:E5"/>
    <mergeCell ref="J3:J5"/>
    <mergeCell ref="O3:O5"/>
    <mergeCell ref="T3:T5"/>
    <mergeCell ref="C9:F9"/>
    <mergeCell ref="H9:K9"/>
    <mergeCell ref="M9:P9"/>
    <mergeCell ref="R9:U9"/>
    <mergeCell ref="S6:T6"/>
    <mergeCell ref="S7:T8"/>
    <mergeCell ref="U3:U5"/>
    <mergeCell ref="F3:F5"/>
    <mergeCell ref="F7:F8"/>
    <mergeCell ref="K7:K8"/>
    <mergeCell ref="P7:P8"/>
    <mergeCell ref="K3:K5"/>
    <mergeCell ref="U7:U8"/>
    <mergeCell ref="I6:J6"/>
    <mergeCell ref="I7:J8"/>
    <mergeCell ref="N6:O6"/>
    <mergeCell ref="N7:O8"/>
  </mergeCells>
  <printOptions/>
  <pageMargins left="0" right="0" top="0" bottom="0" header="0.5" footer="0.5"/>
  <pageSetup fitToHeight="24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15.140625" style="0" customWidth="1"/>
    <col min="6" max="6" width="10.421875" style="0" customWidth="1"/>
    <col min="9" max="9" width="10.00390625" style="0" bestFit="1" customWidth="1"/>
    <col min="10" max="10" width="11.28125" style="0" bestFit="1" customWidth="1"/>
    <col min="11" max="11" width="13.57421875" style="0" customWidth="1"/>
    <col min="12" max="12" width="12.8515625" style="0" bestFit="1" customWidth="1"/>
  </cols>
  <sheetData>
    <row r="1" spans="1:12" ht="15.75">
      <c r="A1" s="1" t="s">
        <v>22</v>
      </c>
      <c r="B1" s="1"/>
      <c r="I1" s="2"/>
      <c r="J1" s="2"/>
      <c r="K1" s="2"/>
      <c r="L1" s="2"/>
    </row>
    <row r="2" spans="3:12" ht="12.75">
      <c r="C2" s="5" t="s">
        <v>3</v>
      </c>
      <c r="D2" s="5" t="s">
        <v>5</v>
      </c>
      <c r="E2" s="5" t="s">
        <v>6</v>
      </c>
      <c r="F2" s="5" t="s">
        <v>7</v>
      </c>
      <c r="G2" s="6"/>
      <c r="H2" s="7" t="s">
        <v>28</v>
      </c>
      <c r="I2" s="8"/>
      <c r="J2" s="8"/>
      <c r="K2" s="8"/>
      <c r="L2" s="8"/>
    </row>
    <row r="3" spans="1:12" ht="12.75">
      <c r="A3" s="9"/>
      <c r="B3" s="9"/>
      <c r="C3" s="10" t="s">
        <v>4</v>
      </c>
      <c r="D3" s="10" t="s">
        <v>8</v>
      </c>
      <c r="E3" s="10" t="s">
        <v>9</v>
      </c>
      <c r="F3" s="10" t="s">
        <v>10</v>
      </c>
      <c r="G3" s="11" t="s">
        <v>26</v>
      </c>
      <c r="H3" s="12">
        <v>2009</v>
      </c>
      <c r="I3" s="12">
        <v>2008</v>
      </c>
      <c r="J3" s="12">
        <v>2007</v>
      </c>
      <c r="K3" s="12">
        <v>2006</v>
      </c>
      <c r="L3" s="13" t="s">
        <v>25</v>
      </c>
    </row>
    <row r="4" spans="1:12" ht="12.75">
      <c r="A4" s="4" t="s">
        <v>21</v>
      </c>
      <c r="B4" s="14"/>
      <c r="C4" s="15">
        <v>0.0025</v>
      </c>
      <c r="D4" s="16">
        <v>0.0025</v>
      </c>
      <c r="E4" s="16">
        <v>0</v>
      </c>
      <c r="F4" s="16">
        <v>0.005</v>
      </c>
      <c r="G4" s="17">
        <v>0.01</v>
      </c>
      <c r="H4" s="18">
        <v>16</v>
      </c>
      <c r="I4" s="19">
        <v>93</v>
      </c>
      <c r="J4" s="19">
        <v>154</v>
      </c>
      <c r="K4" s="19">
        <v>159</v>
      </c>
      <c r="L4" s="20" t="s">
        <v>24</v>
      </c>
    </row>
    <row r="5" spans="1:12" ht="12.75">
      <c r="A5" t="s">
        <v>2</v>
      </c>
      <c r="B5" s="2"/>
      <c r="C5" s="21">
        <v>0.03</v>
      </c>
      <c r="D5" s="22">
        <v>0.03</v>
      </c>
      <c r="E5" s="22">
        <v>0</v>
      </c>
      <c r="F5" s="22">
        <v>0.675</v>
      </c>
      <c r="G5" s="23"/>
      <c r="H5" s="4"/>
      <c r="I5" s="4"/>
      <c r="J5" s="4"/>
      <c r="K5" s="4"/>
      <c r="L5" s="4"/>
    </row>
    <row r="6" spans="3:13" ht="12.75">
      <c r="C6" s="24"/>
      <c r="G6" s="25"/>
      <c r="L6" s="20"/>
      <c r="M6" s="2"/>
    </row>
    <row r="7" spans="1:13" ht="12.75">
      <c r="A7" t="s">
        <v>1</v>
      </c>
      <c r="B7" s="2"/>
      <c r="C7" s="21">
        <v>0.37</v>
      </c>
      <c r="D7" s="22">
        <v>0.18</v>
      </c>
      <c r="E7" s="22">
        <v>0.02</v>
      </c>
      <c r="F7" s="22">
        <v>0.01</v>
      </c>
      <c r="G7" s="25"/>
      <c r="H7" s="3" t="s">
        <v>90</v>
      </c>
      <c r="I7" s="3" t="s">
        <v>92</v>
      </c>
      <c r="J7" s="14" t="s">
        <v>91</v>
      </c>
      <c r="K7" s="3" t="s">
        <v>93</v>
      </c>
      <c r="L7" s="20"/>
      <c r="M7" s="2"/>
    </row>
    <row r="8" spans="3:12" ht="12.75">
      <c r="C8" s="24"/>
      <c r="G8" s="25"/>
      <c r="H8" s="19">
        <f>(I4+J4+K4)/3</f>
        <v>135.33333333333334</v>
      </c>
      <c r="I8" s="19">
        <f>H8/5</f>
        <v>27.06666666666667</v>
      </c>
      <c r="J8" s="66">
        <f>H4/I8</f>
        <v>0.5911330049261083</v>
      </c>
      <c r="K8" s="19">
        <f>J8*H8</f>
        <v>80</v>
      </c>
      <c r="L8" s="20"/>
    </row>
    <row r="9" spans="1:12" ht="12.75">
      <c r="A9" t="s">
        <v>0</v>
      </c>
      <c r="B9" s="2"/>
      <c r="C9" s="21">
        <v>0.55</v>
      </c>
      <c r="D9" s="22">
        <v>0.78</v>
      </c>
      <c r="E9" s="22">
        <v>0.91</v>
      </c>
      <c r="F9" s="22">
        <v>0.3</v>
      </c>
      <c r="G9" s="25"/>
      <c r="I9" s="67"/>
      <c r="J9" s="67"/>
      <c r="K9" s="20"/>
      <c r="L9" s="20"/>
    </row>
    <row r="10" spans="2:12" ht="12.75">
      <c r="B10" s="2"/>
      <c r="C10" s="21"/>
      <c r="D10" s="22"/>
      <c r="E10" s="22"/>
      <c r="F10" s="22"/>
      <c r="G10" s="25"/>
      <c r="H10" s="2"/>
      <c r="I10" s="19"/>
      <c r="J10" s="20"/>
      <c r="K10" s="20"/>
      <c r="L10" s="20"/>
    </row>
    <row r="11" spans="1:12" ht="12.75">
      <c r="A11" t="s">
        <v>12</v>
      </c>
      <c r="B11" s="2"/>
      <c r="C11" s="21">
        <v>0.0475</v>
      </c>
      <c r="D11" s="22">
        <v>0.0075</v>
      </c>
      <c r="E11" s="22">
        <v>0.07</v>
      </c>
      <c r="F11" s="22">
        <v>0.01</v>
      </c>
      <c r="G11" s="25"/>
      <c r="H11" s="2"/>
      <c r="I11" s="19"/>
      <c r="J11" s="20"/>
      <c r="K11" s="20"/>
      <c r="L11" s="20"/>
    </row>
    <row r="12" spans="3:12" ht="12.75">
      <c r="C12" s="24"/>
      <c r="G12" s="25"/>
      <c r="H12" s="2"/>
      <c r="I12" s="26"/>
      <c r="J12" s="4"/>
      <c r="K12" s="4"/>
      <c r="L12" s="4"/>
    </row>
    <row r="13" spans="2:12" ht="12.75">
      <c r="B13" s="2"/>
      <c r="C13" s="27"/>
      <c r="D13" s="28"/>
      <c r="E13" s="28"/>
      <c r="F13" s="28"/>
      <c r="G13" s="25"/>
      <c r="H13" s="2"/>
      <c r="I13" s="26"/>
      <c r="J13" s="4"/>
      <c r="K13" s="4"/>
      <c r="L13" s="4"/>
    </row>
    <row r="14" spans="1:12" ht="12.75">
      <c r="A14" t="s">
        <v>11</v>
      </c>
      <c r="B14" s="2"/>
      <c r="C14" s="29">
        <f>SUM(C4:C13)</f>
        <v>1</v>
      </c>
      <c r="D14" s="29">
        <f>SUM(D4:D13)</f>
        <v>1</v>
      </c>
      <c r="E14" s="29">
        <f>SUM(E4:E13)</f>
        <v>1</v>
      </c>
      <c r="F14" s="29">
        <f>SUM(F4:F13)</f>
        <v>1</v>
      </c>
      <c r="G14" s="25"/>
      <c r="H14" s="2"/>
      <c r="I14" s="26"/>
      <c r="J14" s="20"/>
      <c r="K14" s="20"/>
      <c r="L14" s="20"/>
    </row>
    <row r="15" spans="7:12" ht="12.75">
      <c r="G15" s="2"/>
      <c r="H15" s="2"/>
      <c r="I15" s="30">
        <v>0</v>
      </c>
      <c r="J15" s="31">
        <v>0</v>
      </c>
      <c r="K15" s="32">
        <v>0</v>
      </c>
      <c r="L15" s="32"/>
    </row>
    <row r="16" spans="3:12" ht="15.75">
      <c r="C16" s="1" t="s">
        <v>23</v>
      </c>
      <c r="D16" s="33"/>
      <c r="E16" s="34"/>
      <c r="F16" s="34"/>
      <c r="G16" s="34"/>
      <c r="H16" s="34"/>
      <c r="I16" s="30">
        <v>0</v>
      </c>
      <c r="J16" s="31">
        <v>0</v>
      </c>
      <c r="K16" s="32">
        <v>0</v>
      </c>
      <c r="L16" s="32"/>
    </row>
    <row r="17" spans="1:12" ht="12.75">
      <c r="A17" s="14" t="s">
        <v>14</v>
      </c>
      <c r="I17" s="35">
        <v>5000</v>
      </c>
      <c r="J17" s="36">
        <v>35.6</v>
      </c>
      <c r="K17" s="34" t="s">
        <v>27</v>
      </c>
      <c r="L17" s="34"/>
    </row>
    <row r="18" spans="1:12" ht="12.75">
      <c r="A18" t="s">
        <v>20</v>
      </c>
      <c r="I18" s="35"/>
      <c r="J18" s="34"/>
      <c r="K18" s="34"/>
      <c r="L18" s="34"/>
    </row>
    <row r="19" spans="1:12" ht="12.75">
      <c r="A19" t="s">
        <v>13</v>
      </c>
      <c r="I19" s="35"/>
      <c r="J19" s="34"/>
      <c r="K19" s="34"/>
      <c r="L19" s="34"/>
    </row>
    <row r="20" spans="1:12" ht="12.75">
      <c r="A20" t="s">
        <v>15</v>
      </c>
      <c r="I20" s="35"/>
      <c r="J20" s="34"/>
      <c r="K20" s="34"/>
      <c r="L20" s="34"/>
    </row>
    <row r="21" spans="1:12" ht="12.75">
      <c r="A21" s="37" t="s">
        <v>16</v>
      </c>
      <c r="I21" s="34"/>
      <c r="J21" s="34"/>
      <c r="K21" s="34"/>
      <c r="L21" s="34"/>
    </row>
    <row r="22" spans="1:12" ht="12.75">
      <c r="A22" s="37" t="s">
        <v>17</v>
      </c>
      <c r="I22" s="34"/>
      <c r="J22" s="34"/>
      <c r="K22" s="34"/>
      <c r="L22" s="34"/>
    </row>
    <row r="23" s="52" customFormat="1" ht="12.75">
      <c r="A23" s="68" t="s">
        <v>94</v>
      </c>
    </row>
    <row r="24" ht="12.75">
      <c r="A24" s="37" t="s">
        <v>18</v>
      </c>
    </row>
    <row r="25" spans="1:9" ht="12.75">
      <c r="A25" s="37" t="s">
        <v>19</v>
      </c>
      <c r="B25" s="37"/>
      <c r="C25" s="37"/>
      <c r="D25" s="37"/>
      <c r="E25" s="37"/>
      <c r="F25" s="37"/>
      <c r="G25" s="37"/>
      <c r="H25" s="37"/>
      <c r="I25" s="37"/>
    </row>
    <row r="26" spans="1:9" ht="3.75" customHeight="1">
      <c r="A26" s="38"/>
      <c r="B26" s="37"/>
      <c r="C26" s="37"/>
      <c r="D26" s="37"/>
      <c r="E26" s="37"/>
      <c r="F26" s="37"/>
      <c r="G26" s="37"/>
      <c r="H26" s="37"/>
      <c r="I26" s="37"/>
    </row>
    <row r="27" spans="2:7" ht="12.75">
      <c r="B27" s="14" t="s">
        <v>76</v>
      </c>
      <c r="C27" s="14"/>
      <c r="D27" s="14"/>
      <c r="E27" s="14"/>
      <c r="F27" s="14"/>
      <c r="G27" s="14"/>
    </row>
    <row r="28" spans="5:8" ht="12.75">
      <c r="E28" s="3">
        <v>2006</v>
      </c>
      <c r="F28" s="3">
        <v>2007</v>
      </c>
      <c r="G28" s="3">
        <v>2008</v>
      </c>
      <c r="H28" s="3">
        <v>2009</v>
      </c>
    </row>
    <row r="29" spans="2:8" ht="25.5">
      <c r="B29" s="51" t="s">
        <v>77</v>
      </c>
      <c r="C29" s="14" t="s">
        <v>78</v>
      </c>
      <c r="D29" s="14"/>
      <c r="E29" s="14"/>
      <c r="F29" s="3"/>
      <c r="G29" s="3"/>
      <c r="H29" s="3"/>
    </row>
    <row r="30" spans="2:8" ht="12.75">
      <c r="B30" s="52">
        <v>10473</v>
      </c>
      <c r="C30" t="s">
        <v>79</v>
      </c>
      <c r="E30" s="53">
        <v>54136</v>
      </c>
      <c r="F30" s="53">
        <v>50020</v>
      </c>
      <c r="G30" s="53">
        <v>58241</v>
      </c>
      <c r="H30" s="53">
        <v>62695</v>
      </c>
    </row>
    <row r="31" spans="2:8" ht="12.75">
      <c r="B31" s="52">
        <v>10474</v>
      </c>
      <c r="C31" t="s">
        <v>80</v>
      </c>
      <c r="E31" s="53">
        <v>80351</v>
      </c>
      <c r="F31" s="53">
        <v>82916</v>
      </c>
      <c r="G31" s="53">
        <v>84351</v>
      </c>
      <c r="H31" s="53">
        <v>61000</v>
      </c>
    </row>
    <row r="32" spans="2:8" ht="12.75">
      <c r="B32" s="52">
        <v>10475</v>
      </c>
      <c r="C32" t="s">
        <v>81</v>
      </c>
      <c r="E32" s="53">
        <v>41804</v>
      </c>
      <c r="F32" s="53">
        <v>42899</v>
      </c>
      <c r="G32" s="53">
        <v>44012</v>
      </c>
      <c r="H32" s="53">
        <v>44908</v>
      </c>
    </row>
    <row r="33" spans="5:8" ht="12.75">
      <c r="E33" s="55">
        <f>SUM(E30:E32)</f>
        <v>176291</v>
      </c>
      <c r="F33" s="55">
        <f>SUM(F30:F32)</f>
        <v>175835</v>
      </c>
      <c r="G33" s="55">
        <f>SUM(G30:G32)</f>
        <v>186604</v>
      </c>
      <c r="H33" s="55">
        <f>SUM(H30:H32)</f>
        <v>168603</v>
      </c>
    </row>
    <row r="35" spans="2:11" ht="51">
      <c r="B35" s="14" t="s">
        <v>34</v>
      </c>
      <c r="C35" s="14"/>
      <c r="D35" s="14"/>
      <c r="E35" s="14"/>
      <c r="F35" s="54" t="s">
        <v>82</v>
      </c>
      <c r="K35" t="s">
        <v>42</v>
      </c>
    </row>
    <row r="36" spans="2:6" ht="12.75">
      <c r="B36" s="14"/>
      <c r="C36" s="14"/>
      <c r="D36" s="14"/>
      <c r="E36" s="14"/>
      <c r="F36" s="54"/>
    </row>
    <row r="37" spans="2:8" ht="25.5">
      <c r="B37" s="51" t="s">
        <v>35</v>
      </c>
      <c r="C37" s="51"/>
      <c r="D37" s="51"/>
      <c r="E37" s="55">
        <f>(0.32*E33)+E33</f>
        <v>232704.12</v>
      </c>
      <c r="F37" s="55">
        <f>(0.32*F33)+F33</f>
        <v>232102.2</v>
      </c>
      <c r="G37" s="55">
        <f>(0.32*G33)+G33</f>
        <v>246317.28</v>
      </c>
      <c r="H37" s="55">
        <f>(0.32*H33)+H33</f>
        <v>222555.96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4.28125" style="0" customWidth="1"/>
    <col min="2" max="2" width="14.140625" style="0" customWidth="1"/>
    <col min="3" max="3" width="16.57421875" style="0" hidden="1" customWidth="1"/>
    <col min="4" max="4" width="12.28125" style="0" hidden="1" customWidth="1"/>
    <col min="5" max="5" width="13.57421875" style="0" customWidth="1"/>
  </cols>
  <sheetData>
    <row r="1" spans="1:5" ht="25.5" customHeight="1">
      <c r="A1" s="40" t="s">
        <v>43</v>
      </c>
      <c r="B1" s="40" t="s">
        <v>45</v>
      </c>
      <c r="C1" s="40" t="s">
        <v>46</v>
      </c>
      <c r="D1" s="40" t="s">
        <v>47</v>
      </c>
      <c r="E1" s="40" t="s">
        <v>44</v>
      </c>
    </row>
    <row r="2" spans="1:5" ht="12.75">
      <c r="A2" s="43" t="s">
        <v>48</v>
      </c>
      <c r="B2" s="56">
        <v>37561</v>
      </c>
      <c r="C2" s="41" t="s">
        <v>49</v>
      </c>
      <c r="D2" s="41" t="s">
        <v>50</v>
      </c>
      <c r="E2" s="57">
        <v>0</v>
      </c>
    </row>
    <row r="3" spans="1:5" ht="12.75">
      <c r="A3" s="43" t="s">
        <v>51</v>
      </c>
      <c r="B3" s="44" t="s">
        <v>84</v>
      </c>
      <c r="C3" s="44" t="s">
        <v>84</v>
      </c>
      <c r="D3" s="44" t="s">
        <v>84</v>
      </c>
      <c r="E3" s="45" t="s">
        <v>84</v>
      </c>
    </row>
    <row r="4" spans="1:5" ht="12.75">
      <c r="A4" s="43" t="s">
        <v>52</v>
      </c>
      <c r="B4" s="56">
        <v>38142</v>
      </c>
      <c r="C4" s="41" t="s">
        <v>53</v>
      </c>
      <c r="D4" s="41" t="s">
        <v>54</v>
      </c>
      <c r="E4" s="46">
        <v>10</v>
      </c>
    </row>
    <row r="5" spans="1:5" ht="12.75">
      <c r="A5" s="43" t="s">
        <v>55</v>
      </c>
      <c r="B5" s="56">
        <v>36980</v>
      </c>
      <c r="C5" s="41" t="s">
        <v>56</v>
      </c>
      <c r="D5" s="41" t="s">
        <v>57</v>
      </c>
      <c r="E5" s="46">
        <v>2</v>
      </c>
    </row>
    <row r="6" spans="1:5" ht="12.75">
      <c r="A6" s="43" t="s">
        <v>86</v>
      </c>
      <c r="B6" s="56">
        <v>37773</v>
      </c>
      <c r="C6" s="41" t="s">
        <v>58</v>
      </c>
      <c r="D6" s="41" t="s">
        <v>59</v>
      </c>
      <c r="E6" s="58">
        <v>2</v>
      </c>
    </row>
    <row r="7" spans="1:8" ht="12.75">
      <c r="A7" s="43" t="s">
        <v>60</v>
      </c>
      <c r="B7" s="56">
        <v>38139</v>
      </c>
      <c r="C7" s="47" t="s">
        <v>61</v>
      </c>
      <c r="D7" s="47" t="s">
        <v>62</v>
      </c>
      <c r="E7" s="57">
        <v>0</v>
      </c>
      <c r="H7" s="59" t="s">
        <v>42</v>
      </c>
    </row>
    <row r="8" spans="1:5" ht="12.75">
      <c r="A8" s="43" t="s">
        <v>87</v>
      </c>
      <c r="B8" s="56">
        <v>38108</v>
      </c>
      <c r="C8" s="41" t="s">
        <v>63</v>
      </c>
      <c r="D8" s="41" t="s">
        <v>64</v>
      </c>
      <c r="E8" s="58">
        <v>10</v>
      </c>
    </row>
    <row r="9" spans="1:5" ht="12.75">
      <c r="A9" s="43" t="s">
        <v>65</v>
      </c>
      <c r="B9" s="56">
        <v>37865</v>
      </c>
      <c r="C9" s="41" t="s">
        <v>66</v>
      </c>
      <c r="D9" s="41" t="s">
        <v>67</v>
      </c>
      <c r="E9" s="46">
        <v>10</v>
      </c>
    </row>
    <row r="10" spans="1:5" ht="12.75">
      <c r="A10" s="43" t="s">
        <v>68</v>
      </c>
      <c r="B10" s="56">
        <v>38200</v>
      </c>
      <c r="C10" s="41" t="s">
        <v>69</v>
      </c>
      <c r="D10" s="41" t="s">
        <v>70</v>
      </c>
      <c r="E10" s="46">
        <v>20</v>
      </c>
    </row>
    <row r="11" spans="1:5" ht="12.75">
      <c r="A11" s="43" t="s">
        <v>71</v>
      </c>
      <c r="B11" s="56">
        <v>38875</v>
      </c>
      <c r="C11" s="41" t="s">
        <v>72</v>
      </c>
      <c r="D11" s="41"/>
      <c r="E11" s="42"/>
    </row>
    <row r="12" spans="1:5" ht="12.75">
      <c r="A12" s="48" t="s">
        <v>73</v>
      </c>
      <c r="B12" s="60">
        <f>E10</f>
        <v>20</v>
      </c>
      <c r="C12" s="41"/>
      <c r="D12" s="41"/>
      <c r="E12" s="42"/>
    </row>
    <row r="13" spans="1:5" ht="12.75">
      <c r="A13" s="48" t="s">
        <v>83</v>
      </c>
      <c r="B13" s="60">
        <f>(E4+E5+E6+E8+E9+E10)/6</f>
        <v>9</v>
      </c>
      <c r="C13" s="41"/>
      <c r="D13" s="41"/>
      <c r="E13" s="42"/>
    </row>
    <row r="14" spans="1:5" ht="12.75">
      <c r="A14" s="48" t="s">
        <v>74</v>
      </c>
      <c r="B14" s="60">
        <f>E6</f>
        <v>2</v>
      </c>
      <c r="C14" s="41"/>
      <c r="D14" s="41"/>
      <c r="E14" s="42"/>
    </row>
    <row r="15" spans="1:5" ht="12.75">
      <c r="A15" s="49" t="s">
        <v>75</v>
      </c>
      <c r="B15" s="60">
        <v>1</v>
      </c>
      <c r="C15" s="41"/>
      <c r="D15" s="41"/>
      <c r="E15" s="50"/>
    </row>
    <row r="16" spans="1:5" ht="26.25" customHeight="1">
      <c r="A16" s="65" t="s">
        <v>85</v>
      </c>
      <c r="B16" s="60">
        <f>B15-B13</f>
        <v>-8</v>
      </c>
      <c r="C16" s="41"/>
      <c r="D16" s="41"/>
      <c r="E16" s="50"/>
    </row>
    <row r="17" spans="1:5" ht="12.75">
      <c r="A17" s="4"/>
      <c r="B17" s="62"/>
      <c r="C17" s="63"/>
      <c r="D17" s="63"/>
      <c r="E17" s="64"/>
    </row>
    <row r="18" spans="1:3" ht="12.75">
      <c r="A18" s="59" t="s">
        <v>88</v>
      </c>
      <c r="B18" s="59"/>
      <c r="C18" s="59"/>
    </row>
    <row r="19" spans="1:3" ht="12.75">
      <c r="A19" s="61" t="s">
        <v>89</v>
      </c>
      <c r="B19" s="59"/>
      <c r="C19" s="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famjg</dc:creator>
  <cp:keywords/>
  <dc:description/>
  <cp:lastModifiedBy>rvlrf</cp:lastModifiedBy>
  <cp:lastPrinted>2009-10-16T18:15:01Z</cp:lastPrinted>
  <dcterms:created xsi:type="dcterms:W3CDTF">2009-06-12T17:36:59Z</dcterms:created>
  <dcterms:modified xsi:type="dcterms:W3CDTF">2009-10-26T21:58:38Z</dcterms:modified>
  <cp:category/>
  <cp:version/>
  <cp:contentType/>
  <cp:contentStatus/>
</cp:coreProperties>
</file>